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1"/>
  </bookViews>
  <sheets>
    <sheet name="rebalans UV" sheetId="1" r:id="rId1"/>
    <sheet name="2019-2021" sheetId="2" r:id="rId2"/>
  </sheets>
  <definedNames>
    <definedName name="_xlnm.Print_Area" localSheetId="1">'2019-2021'!$A$1:$E$52</definedName>
  </definedNames>
  <calcPr fullCalcOnLoad="1"/>
</workbook>
</file>

<file path=xl/sharedStrings.xml><?xml version="1.0" encoding="utf-8"?>
<sst xmlns="http://schemas.openxmlformats.org/spreadsheetml/2006/main" count="149" uniqueCount="120">
  <si>
    <t>P O K A Z A T E L J I</t>
  </si>
  <si>
    <t>- proračuni bolnica</t>
  </si>
  <si>
    <t>- dopunsko zdravstveno osiguranje</t>
  </si>
  <si>
    <t>- ugovor za primar.zdrav.zaštitu</t>
  </si>
  <si>
    <t>Prihodi od pruženih usluga drugim zdr. ustanovama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</si>
  <si>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</si>
  <si>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</si>
  <si>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</si>
  <si>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</si>
  <si>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</si>
  <si>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>UKUPNI PRIHODI (1 - 7)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</si>
  <si>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</si>
  <si>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</si>
  <si>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</si>
  <si>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</si>
  <si>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</si>
  <si>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</si>
  <si>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</si>
  <si>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</si>
  <si>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</si>
  <si>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</si>
  <si>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</si>
  <si>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</si>
  <si>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</si>
  <si>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Materijalni izdaci (1 - 14)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</si>
  <si>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</si>
  <si>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</si>
  <si>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</si>
  <si>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</si>
  <si>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</si>
  <si>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</si>
  <si>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</si>
  <si>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</si>
  <si>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>UKUPNI RASHODI I IZDACI (1-24)</t>
  </si>
  <si>
    <t>Red. Br.</t>
  </si>
  <si>
    <t xml:space="preserve">Prihodi od HZZO </t>
  </si>
  <si>
    <t>II. RASHODI - IZDACI</t>
  </si>
  <si>
    <t>Izdaci za usluge drugih zdrav.ustanova</t>
  </si>
  <si>
    <t>Ukupni rashodi za zaposlene (15- 19)</t>
  </si>
  <si>
    <t>- s osnova ozljeda na radu i prof.bol.</t>
  </si>
  <si>
    <t xml:space="preserve"> </t>
  </si>
  <si>
    <t>Izradila:</t>
  </si>
  <si>
    <t>Odgovorna osoba:</t>
  </si>
  <si>
    <t>ravnatelj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</si>
  <si>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</si>
  <si>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</si>
  <si>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</si>
  <si>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</si>
  <si>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</si>
  <si>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</si>
  <si>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</si>
  <si>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</si>
  <si>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</si>
  <si>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</si>
  <si>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</si>
  <si>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</si>
  <si>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</si>
  <si>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Ostali rashodi za zaposlene</t>
  </si>
  <si>
    <t>Ostali materijalni rashodi za zaposlene</t>
  </si>
  <si>
    <t>Specijalna bolnica za plućne bolesti</t>
  </si>
  <si>
    <t>Rockefellerova 3, Zagreb</t>
  </si>
  <si>
    <t>SPECIJALNA BOLNICA ZA PLUĆNE BOLESTI</t>
  </si>
  <si>
    <t>Rockefellerova 3</t>
  </si>
  <si>
    <t>R.br</t>
  </si>
  <si>
    <t>POKAZATELJI</t>
  </si>
  <si>
    <t>I PRIHODI - PRIMICI</t>
  </si>
  <si>
    <t>Prihodi od pruženih usluga dr. zdr. ust.</t>
  </si>
  <si>
    <t>Prihod od proračuna (središnji i lokalni)</t>
  </si>
  <si>
    <t>Ostali i izvanredni prihodi</t>
  </si>
  <si>
    <t>UKUPNI PRIHODI (1-7)</t>
  </si>
  <si>
    <t>II  RASHODI - IZDACI</t>
  </si>
  <si>
    <t>Lijekovi</t>
  </si>
  <si>
    <t>Krv I krvni pripravci</t>
  </si>
  <si>
    <t>Ostali razni materijali</t>
  </si>
  <si>
    <t>12.</t>
  </si>
  <si>
    <t>Izdaci za usluge dr. zdravstvenih ustanova</t>
  </si>
  <si>
    <t>Materijalni izdaci (1-14)</t>
  </si>
  <si>
    <t>15.</t>
  </si>
  <si>
    <t>16.</t>
  </si>
  <si>
    <t>17.</t>
  </si>
  <si>
    <t>18.</t>
  </si>
  <si>
    <t>Izdaci za prijevoz djelatnika</t>
  </si>
  <si>
    <t>19.</t>
  </si>
  <si>
    <t>Ukupni rashodi za zaposlene (15-19)</t>
  </si>
  <si>
    <t>20.</t>
  </si>
  <si>
    <t>21.</t>
  </si>
  <si>
    <t>22.</t>
  </si>
  <si>
    <t>Ostali izvanredni izdaci</t>
  </si>
  <si>
    <t>23.</t>
  </si>
  <si>
    <t>Izdaci za financijsku im. i otplate zajmova</t>
  </si>
  <si>
    <t>24.</t>
  </si>
  <si>
    <t>Nabavna vrijednost prodane roba</t>
  </si>
  <si>
    <t xml:space="preserve">                                                           M. P.</t>
  </si>
  <si>
    <t>Valentina Mirtić,mag.oec.</t>
  </si>
  <si>
    <t>M. P.</t>
  </si>
  <si>
    <t>Odgovorna osoba</t>
  </si>
  <si>
    <t xml:space="preserve">          proračuni bolnica</t>
  </si>
  <si>
    <t xml:space="preserve">          dopunsko zdravstveno osiguranje</t>
  </si>
  <si>
    <t xml:space="preserve">          ugovor za primar. zdrav. zaštitu</t>
  </si>
  <si>
    <t xml:space="preserve">          za usluge izvan ugovorenog limita</t>
  </si>
  <si>
    <t xml:space="preserve">          s osnova ozljeda na radi i prof. bol.</t>
  </si>
  <si>
    <t>I. PRIHODI - PRIMICI</t>
  </si>
  <si>
    <t>Plan 2019.</t>
  </si>
  <si>
    <t xml:space="preserve">                                                                                      Prim. dr. sc. Marinko Artuković, dr. med.</t>
  </si>
  <si>
    <r>
      <t>- za usluge izvan ugovorenog limita</t>
    </r>
    <r>
      <rPr>
        <b/>
        <vertAlign val="superscript"/>
        <sz val="10"/>
        <color indexed="8"/>
        <rFont val="Calibri"/>
        <family val="2"/>
      </rPr>
      <t>1)</t>
    </r>
  </si>
  <si>
    <r>
      <t xml:space="preserve">Ostali rashodi za zaposlene </t>
    </r>
    <r>
      <rPr>
        <b/>
        <vertAlign val="superscript"/>
        <sz val="10"/>
        <color indexed="8"/>
        <rFont val="Calibri"/>
        <family val="2"/>
      </rPr>
      <t>2)</t>
    </r>
  </si>
  <si>
    <r>
      <t xml:space="preserve">Ostali materijalni rashodi za zaposlene </t>
    </r>
    <r>
      <rPr>
        <b/>
        <vertAlign val="superscript"/>
        <sz val="10"/>
        <color indexed="8"/>
        <rFont val="Calibri"/>
        <family val="2"/>
      </rPr>
      <t>3)</t>
    </r>
  </si>
  <si>
    <t xml:space="preserve">                                                       Prim. dr. sc. Marinko Artuković, dr. med.</t>
  </si>
  <si>
    <t>Plan 2020.</t>
  </si>
  <si>
    <t xml:space="preserve">Plan 2018. </t>
  </si>
  <si>
    <t>Indeks           4:5</t>
  </si>
  <si>
    <t>Rebalans Plana 2018.g.</t>
  </si>
  <si>
    <t xml:space="preserve">Plan 2019. </t>
  </si>
  <si>
    <t xml:space="preserve">   Rebalans Financijskog plana za 2018. godinu napravljen je na temelju ostvarenih izdataka u razdoblju </t>
  </si>
  <si>
    <t>siječanj-kolovoz 2018. godine.</t>
  </si>
  <si>
    <t>Plan 2021.</t>
  </si>
  <si>
    <t>Financijski plan za razdoblje 2019.-2021.g.</t>
  </si>
  <si>
    <r>
      <t xml:space="preserve">                                                            </t>
    </r>
    <r>
      <rPr>
        <b/>
        <sz val="11"/>
        <color indexed="18"/>
        <rFont val="Calibri"/>
        <family val="2"/>
      </rPr>
      <t xml:space="preserve">       Rebalans Financijskog plana za 2018.g.           </t>
    </r>
    <r>
      <rPr>
        <b/>
        <sz val="11"/>
        <color indexed="8"/>
        <rFont val="Calibri"/>
        <family val="2"/>
      </rPr>
      <t xml:space="preserve">                                        </t>
    </r>
  </si>
  <si>
    <t>04.12.2018.</t>
  </si>
  <si>
    <t>4.12.2018.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</si>
</sst>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0.000"/>
    <numFmt numFmtId="177" formatCode="[$-41A]d\.\ mmmm\ yyyy\."/>
    <numFmt numFmtId="178" formatCode="#,##0.0"/>
    <numFmt numFmtId="179" formatCode="0.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indexed="18"/>
      <name val="Calibri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0"/>
      <color indexed="8"/>
      <name val="Calibri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4" fillId="33" borderId="0" xfId="0" applyFont="1" applyFill="1" applyAlignment="1">
      <alignment/>
    </xf>
    <xf numFmtId="0" fontId="23" fillId="0" borderId="0" xfId="50" applyFont="1" applyFill="1" applyBorder="1" applyAlignment="1">
      <alignment horizontal="left"/>
      <protection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0" fontId="44" fillId="0" borderId="0" xfId="0" applyFont="1" applyAlignment="1">
      <alignment/>
    </xf>
    <xf numFmtId="0" fontId="46" fillId="33" borderId="0" xfId="0" applyFont="1" applyFill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3" fontId="44" fillId="33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 vertical="center" wrapText="1"/>
    </xf>
    <xf numFmtId="49" fontId="44" fillId="33" borderId="1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46" fillId="33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3" fontId="46" fillId="34" borderId="10" xfId="0" applyNumberFormat="1" applyFont="1" applyFill="1" applyBorder="1" applyAlignment="1">
      <alignment/>
    </xf>
    <xf numFmtId="0" fontId="26" fillId="35" borderId="10" xfId="50" applyFont="1" applyFill="1" applyBorder="1" applyAlignment="1">
      <alignment horizontal="center"/>
      <protection/>
    </xf>
    <xf numFmtId="0" fontId="46" fillId="35" borderId="10" xfId="18" applyFont="1" applyFill="1" applyBorder="1" applyAlignment="1">
      <alignment horizontal="center" wrapText="1"/>
    </xf>
    <xf numFmtId="0" fontId="26" fillId="35" borderId="10" xfId="40" applyFont="1" applyFill="1" applyBorder="1" applyAlignment="1">
      <alignment horizontal="center" wrapText="1"/>
    </xf>
    <xf numFmtId="3" fontId="26" fillId="35" borderId="10" xfId="37" applyNumberFormat="1" applyFont="1" applyFill="1" applyBorder="1" applyAlignment="1">
      <alignment horizontal="center" wrapText="1"/>
    </xf>
    <xf numFmtId="0" fontId="23" fillId="0" borderId="10" xfId="50" applyFont="1" applyBorder="1" applyAlignment="1">
      <alignment horizontal="center"/>
      <protection/>
    </xf>
    <xf numFmtId="0" fontId="44" fillId="33" borderId="10" xfId="18" applyFont="1" applyFill="1" applyBorder="1" applyAlignment="1">
      <alignment horizontal="center"/>
    </xf>
    <xf numFmtId="0" fontId="23" fillId="33" borderId="10" xfId="40" applyFont="1" applyFill="1" applyBorder="1" applyAlignment="1">
      <alignment horizontal="center"/>
    </xf>
    <xf numFmtId="3" fontId="23" fillId="33" borderId="10" xfId="37" applyNumberFormat="1" applyFont="1" applyFill="1" applyBorder="1" applyAlignment="1">
      <alignment horizontal="center"/>
    </xf>
    <xf numFmtId="0" fontId="23" fillId="0" borderId="11" xfId="50" applyFont="1" applyBorder="1" applyAlignment="1">
      <alignment horizontal="center"/>
      <protection/>
    </xf>
    <xf numFmtId="0" fontId="23" fillId="0" borderId="11" xfId="50" applyFont="1" applyBorder="1">
      <alignment/>
      <protection/>
    </xf>
    <xf numFmtId="3" fontId="44" fillId="33" borderId="11" xfId="40" applyNumberFormat="1" applyFont="1" applyFill="1" applyBorder="1" applyAlignment="1">
      <alignment/>
    </xf>
    <xf numFmtId="3" fontId="23" fillId="33" borderId="11" xfId="37" applyNumberFormat="1" applyFont="1" applyFill="1" applyBorder="1" applyAlignment="1">
      <alignment/>
    </xf>
    <xf numFmtId="0" fontId="23" fillId="0" borderId="10" xfId="50" applyFont="1" applyBorder="1">
      <alignment/>
      <protection/>
    </xf>
    <xf numFmtId="3" fontId="44" fillId="33" borderId="10" xfId="40" applyNumberFormat="1" applyFont="1" applyFill="1" applyBorder="1" applyAlignment="1">
      <alignment/>
    </xf>
    <xf numFmtId="3" fontId="26" fillId="34" borderId="10" xfId="39" applyNumberFormat="1" applyFont="1" applyFill="1" applyBorder="1" applyAlignment="1">
      <alignment/>
    </xf>
    <xf numFmtId="0" fontId="23" fillId="0" borderId="12" xfId="50" applyFont="1" applyBorder="1">
      <alignment/>
      <protection/>
    </xf>
    <xf numFmtId="3" fontId="23" fillId="33" borderId="13" xfId="18" applyNumberFormat="1" applyFont="1" applyFill="1" applyBorder="1" applyAlignment="1">
      <alignment/>
    </xf>
    <xf numFmtId="3" fontId="26" fillId="34" borderId="13" xfId="39" applyNumberFormat="1" applyFont="1" applyFill="1" applyBorder="1" applyAlignment="1">
      <alignment/>
    </xf>
    <xf numFmtId="3" fontId="23" fillId="33" borderId="13" xfId="40" applyNumberFormat="1" applyFont="1" applyFill="1" applyBorder="1" applyAlignment="1">
      <alignment/>
    </xf>
    <xf numFmtId="3" fontId="23" fillId="33" borderId="10" xfId="37" applyNumberFormat="1" applyFont="1" applyFill="1" applyBorder="1" applyAlignment="1">
      <alignment/>
    </xf>
    <xf numFmtId="0" fontId="23" fillId="0" borderId="12" xfId="0" applyFont="1" applyBorder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4" fillId="34" borderId="10" xfId="0" applyFont="1" applyFill="1" applyBorder="1" applyAlignment="1">
      <alignment horizontal="center" vertical="center" wrapText="1"/>
    </xf>
    <xf numFmtId="2" fontId="44" fillId="34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44" fillId="0" borderId="0" xfId="0" applyFont="1" applyAlignment="1">
      <alignment vertical="justify" wrapText="1"/>
    </xf>
    <xf numFmtId="3" fontId="44" fillId="0" borderId="0" xfId="0" applyNumberFormat="1" applyFont="1" applyAlignment="1">
      <alignment vertical="justify" wrapText="1"/>
    </xf>
    <xf numFmtId="0" fontId="47" fillId="33" borderId="14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/>
    </xf>
    <xf numFmtId="0" fontId="48" fillId="33" borderId="15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6" fillId="34" borderId="10" xfId="39" applyFont="1" applyFill="1" applyBorder="1" applyAlignment="1">
      <alignment horizontal="center"/>
    </xf>
    <xf numFmtId="0" fontId="26" fillId="34" borderId="12" xfId="39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26" fillId="0" borderId="10" xfId="50" applyFont="1" applyBorder="1" applyAlignment="1">
      <alignment horizontal="center"/>
      <protection/>
    </xf>
    <xf numFmtId="0" fontId="26" fillId="0" borderId="16" xfId="50" applyFont="1" applyBorder="1" applyAlignment="1">
      <alignment horizontal="center"/>
      <protection/>
    </xf>
    <xf numFmtId="0" fontId="26" fillId="0" borderId="17" xfId="50" applyFont="1" applyBorder="1" applyAlignment="1">
      <alignment horizont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63"/>
  <sheetViews>
    <sheetView zoomScalePageLayoutView="0" workbookViewId="0" topLeftCell="A16">
      <selection activeCell="J12" sqref="J12"/>
    </sheetView>
  </sheetViews>
  <sheetFormatPr defaultColWidth="9.00390625" defaultRowHeight="15.75"/>
  <cols>
    <col min="3" max="3" width="24.50390625" style="0" customWidth="1"/>
    <col min="5" max="6" width="10.375" style="0" customWidth="1"/>
    <col min="7" max="7" width="9.00390625" style="16" customWidth="1"/>
    <col min="10" max="10" width="9.625" style="0" bestFit="1" customWidth="1"/>
  </cols>
  <sheetData>
    <row r="1" spans="1:6" ht="15.75">
      <c r="A1" s="7" t="s">
        <v>59</v>
      </c>
      <c r="B1" s="2"/>
      <c r="C1" s="2"/>
      <c r="D1" s="2" t="s">
        <v>40</v>
      </c>
      <c r="E1" s="2"/>
      <c r="F1" s="2" t="s">
        <v>118</v>
      </c>
    </row>
    <row r="2" spans="1:6" ht="15.75">
      <c r="A2" s="8" t="s">
        <v>60</v>
      </c>
      <c r="B2" s="9"/>
      <c r="C2" s="9"/>
      <c r="D2" s="2"/>
      <c r="E2" s="6"/>
      <c r="F2" s="6"/>
    </row>
    <row r="3" spans="1:7" ht="15.75">
      <c r="A3" s="52" t="s">
        <v>117</v>
      </c>
      <c r="B3" s="52"/>
      <c r="C3" s="52"/>
      <c r="D3" s="52"/>
      <c r="E3" s="52"/>
      <c r="F3" s="52"/>
      <c r="G3" s="52"/>
    </row>
    <row r="4" spans="1:7" ht="25.5">
      <c r="A4" s="10" t="s">
        <v>34</v>
      </c>
      <c r="B4" s="54" t="s">
        <v>0</v>
      </c>
      <c r="C4" s="54"/>
      <c r="D4" s="10" t="s">
        <v>109</v>
      </c>
      <c r="E4" s="10" t="s">
        <v>111</v>
      </c>
      <c r="F4" s="19" t="s">
        <v>112</v>
      </c>
      <c r="G4" s="17" t="s">
        <v>110</v>
      </c>
    </row>
    <row r="5" spans="1:7" ht="15.75">
      <c r="A5" s="11">
        <v>0</v>
      </c>
      <c r="B5" s="55">
        <v>1</v>
      </c>
      <c r="C5" s="55"/>
      <c r="D5" s="11">
        <v>2</v>
      </c>
      <c r="E5" s="12">
        <v>3</v>
      </c>
      <c r="F5" s="12">
        <v>4</v>
      </c>
      <c r="G5" s="20">
        <v>5</v>
      </c>
    </row>
    <row r="6" spans="1:7" ht="15.75" customHeight="1">
      <c r="A6" s="57" t="s">
        <v>101</v>
      </c>
      <c r="B6" s="58"/>
      <c r="C6" s="58"/>
      <c r="D6" s="58"/>
      <c r="E6" s="58"/>
      <c r="F6" s="58"/>
      <c r="G6" s="59"/>
    </row>
    <row r="7" spans="1:7" ht="15.75">
      <c r="A7" s="11">
        <v>1</v>
      </c>
      <c r="B7" s="56" t="s">
        <v>35</v>
      </c>
      <c r="C7" s="56"/>
      <c r="D7" s="13"/>
      <c r="E7" s="13"/>
      <c r="F7" s="13"/>
      <c r="G7" s="18"/>
    </row>
    <row r="8" spans="1:9" ht="15.75">
      <c r="A8" s="11"/>
      <c r="B8" s="14"/>
      <c r="C8" s="14" t="s">
        <v>1</v>
      </c>
      <c r="D8" s="13">
        <v>29200000</v>
      </c>
      <c r="E8" s="13">
        <f>29200000-946694</f>
        <v>28253306</v>
      </c>
      <c r="F8" s="13">
        <v>29800000</v>
      </c>
      <c r="G8" s="18">
        <f>F8/E8*100</f>
        <v>105.47438236077575</v>
      </c>
      <c r="H8" s="6"/>
      <c r="I8" s="6"/>
    </row>
    <row r="9" spans="1:9" ht="30" customHeight="1">
      <c r="A9" s="11"/>
      <c r="B9" s="14"/>
      <c r="C9" s="14" t="s">
        <v>2</v>
      </c>
      <c r="D9" s="13">
        <v>1900000</v>
      </c>
      <c r="E9" s="13">
        <f>1668948.33/8*12</f>
        <v>2503422.495</v>
      </c>
      <c r="F9" s="13">
        <v>2400000</v>
      </c>
      <c r="G9" s="18">
        <f aca="true" t="shared" si="0" ref="G9:G19">F9/E9*100</f>
        <v>95.86875586495837</v>
      </c>
      <c r="H9" s="6"/>
      <c r="I9" s="6"/>
    </row>
    <row r="10" spans="1:9" ht="14.25" customHeight="1">
      <c r="A10" s="11"/>
      <c r="B10" s="14"/>
      <c r="C10" s="14" t="s">
        <v>3</v>
      </c>
      <c r="D10" s="13">
        <v>0</v>
      </c>
      <c r="E10" s="13">
        <v>0</v>
      </c>
      <c r="F10" s="13">
        <v>0</v>
      </c>
      <c r="G10" s="18">
        <v>0</v>
      </c>
      <c r="H10" s="6"/>
      <c r="I10" s="6"/>
    </row>
    <row r="11" spans="1:9" ht="23.25" customHeight="1">
      <c r="A11" s="11"/>
      <c r="B11" s="14"/>
      <c r="C11" s="14" t="s">
        <v>104</v>
      </c>
      <c r="D11" s="13">
        <v>0</v>
      </c>
      <c r="E11" s="13">
        <f>424023/8*12</f>
        <v>636034.5</v>
      </c>
      <c r="F11" s="13">
        <v>600000</v>
      </c>
      <c r="G11" s="18">
        <v>0</v>
      </c>
      <c r="H11" s="6"/>
      <c r="I11" s="6"/>
    </row>
    <row r="12" spans="1:9" ht="21.75" customHeight="1">
      <c r="A12" s="11"/>
      <c r="B12" s="14"/>
      <c r="C12" s="15" t="s">
        <v>39</v>
      </c>
      <c r="D12" s="13">
        <v>0</v>
      </c>
      <c r="E12" s="13">
        <v>0</v>
      </c>
      <c r="F12" s="13">
        <v>0</v>
      </c>
      <c r="G12" s="18">
        <v>0</v>
      </c>
      <c r="H12" s="6"/>
      <c r="I12" s="6"/>
    </row>
    <row r="13" spans="1:9" ht="22.5" customHeight="1">
      <c r="A13" s="11">
        <v>2</v>
      </c>
      <c r="B13" s="56" t="s">
        <v>4</v>
      </c>
      <c r="C13" s="56"/>
      <c r="D13" s="13">
        <v>20000</v>
      </c>
      <c r="E13" s="13">
        <v>20000</v>
      </c>
      <c r="F13" s="13">
        <v>20000</v>
      </c>
      <c r="G13" s="18">
        <f t="shared" si="0"/>
        <v>100</v>
      </c>
      <c r="H13" s="6"/>
      <c r="I13" s="6"/>
    </row>
    <row r="14" spans="1:9" ht="15.75">
      <c r="A14" s="11">
        <v>3</v>
      </c>
      <c r="B14" s="56" t="s">
        <v>5</v>
      </c>
      <c r="C14" s="56"/>
      <c r="D14" s="13">
        <v>10000000</v>
      </c>
      <c r="E14" s="13">
        <f>6000000+6900000</f>
        <v>12900000</v>
      </c>
      <c r="F14" s="13">
        <v>12900000</v>
      </c>
      <c r="G14" s="18">
        <f t="shared" si="0"/>
        <v>100</v>
      </c>
      <c r="H14" s="6"/>
      <c r="I14" s="6"/>
    </row>
    <row r="15" spans="1:9" ht="15.75">
      <c r="A15" s="11">
        <v>4</v>
      </c>
      <c r="B15" s="56" t="s">
        <v>6</v>
      </c>
      <c r="C15" s="56"/>
      <c r="D15" s="13">
        <v>650000</v>
      </c>
      <c r="E15" s="13">
        <v>500000</v>
      </c>
      <c r="F15" s="13">
        <v>600000</v>
      </c>
      <c r="G15" s="18">
        <f t="shared" si="0"/>
        <v>120</v>
      </c>
      <c r="H15" s="6"/>
      <c r="I15" s="6"/>
    </row>
    <row r="16" spans="1:9" ht="15.75">
      <c r="A16" s="11">
        <v>5</v>
      </c>
      <c r="B16" s="56" t="s">
        <v>7</v>
      </c>
      <c r="C16" s="56"/>
      <c r="D16" s="13">
        <v>170000</v>
      </c>
      <c r="E16" s="13">
        <f>138287/8*12</f>
        <v>207430.5</v>
      </c>
      <c r="F16" s="13">
        <v>300000</v>
      </c>
      <c r="G16" s="18">
        <f t="shared" si="0"/>
        <v>144.62675450331557</v>
      </c>
      <c r="H16" s="6"/>
      <c r="I16" s="6"/>
    </row>
    <row r="17" spans="1:9" ht="15.75">
      <c r="A17" s="11">
        <v>6</v>
      </c>
      <c r="B17" s="56" t="s">
        <v>8</v>
      </c>
      <c r="C17" s="56"/>
      <c r="D17" s="13">
        <v>800000</v>
      </c>
      <c r="E17" s="13">
        <v>1000000</v>
      </c>
      <c r="F17" s="13">
        <v>700000</v>
      </c>
      <c r="G17" s="18">
        <f t="shared" si="0"/>
        <v>70</v>
      </c>
      <c r="H17" s="6"/>
      <c r="I17" s="6"/>
    </row>
    <row r="18" spans="1:9" ht="15.75">
      <c r="A18" s="11">
        <v>7</v>
      </c>
      <c r="B18" s="56" t="s">
        <v>9</v>
      </c>
      <c r="C18" s="56"/>
      <c r="D18" s="13">
        <v>0</v>
      </c>
      <c r="E18" s="13">
        <v>0</v>
      </c>
      <c r="F18" s="13"/>
      <c r="G18" s="18">
        <v>0</v>
      </c>
      <c r="H18" s="6"/>
      <c r="I18" s="6"/>
    </row>
    <row r="19" spans="1:9" ht="15.75">
      <c r="A19" s="47"/>
      <c r="B19" s="53" t="s">
        <v>10</v>
      </c>
      <c r="C19" s="53"/>
      <c r="D19" s="21">
        <f>SUM(D8:D18)</f>
        <v>42740000</v>
      </c>
      <c r="E19" s="21">
        <f>SUM(E8:E18)</f>
        <v>46020193.495000005</v>
      </c>
      <c r="F19" s="21">
        <f>SUM(F8:F18)</f>
        <v>47320000</v>
      </c>
      <c r="G19" s="48">
        <f t="shared" si="0"/>
        <v>102.82442642302496</v>
      </c>
      <c r="H19" s="6"/>
      <c r="I19" s="6"/>
    </row>
    <row r="20" spans="1:9" ht="17.25" customHeight="1">
      <c r="A20" s="60" t="s">
        <v>36</v>
      </c>
      <c r="B20" s="61"/>
      <c r="C20" s="61"/>
      <c r="D20" s="61"/>
      <c r="E20" s="61"/>
      <c r="F20" s="61"/>
      <c r="G20" s="62"/>
      <c r="H20" s="6"/>
      <c r="I20" s="6"/>
    </row>
    <row r="21" spans="1:9" ht="15.75">
      <c r="A21" s="11">
        <v>1</v>
      </c>
      <c r="B21" s="56" t="s">
        <v>11</v>
      </c>
      <c r="C21" s="56"/>
      <c r="D21" s="13">
        <v>1930000</v>
      </c>
      <c r="E21" s="13">
        <f>1340550/8*12</f>
        <v>2010825</v>
      </c>
      <c r="F21" s="13">
        <v>2015000</v>
      </c>
      <c r="G21" s="18">
        <f aca="true" t="shared" si="1" ref="G21:G47">F21/E21*100</f>
        <v>100.20762622306765</v>
      </c>
      <c r="H21" s="6"/>
      <c r="I21" s="6"/>
    </row>
    <row r="22" spans="1:9" ht="15.75">
      <c r="A22" s="11">
        <v>2</v>
      </c>
      <c r="B22" s="56" t="s">
        <v>12</v>
      </c>
      <c r="C22" s="56"/>
      <c r="D22" s="13">
        <v>2240000</v>
      </c>
      <c r="E22" s="13">
        <f>(836962.28+1010156.19)/8*12</f>
        <v>2770677.705</v>
      </c>
      <c r="F22" s="13">
        <v>2800000</v>
      </c>
      <c r="G22" s="18">
        <f t="shared" si="1"/>
        <v>101.05830768216326</v>
      </c>
      <c r="H22" s="6"/>
      <c r="I22" s="6"/>
    </row>
    <row r="23" spans="1:9" ht="15.75">
      <c r="A23" s="11">
        <v>3</v>
      </c>
      <c r="B23" s="56" t="s">
        <v>13</v>
      </c>
      <c r="C23" s="56"/>
      <c r="D23" s="13">
        <v>40000</v>
      </c>
      <c r="E23" s="13">
        <f>24379.68/8*12</f>
        <v>36569.520000000004</v>
      </c>
      <c r="F23" s="13">
        <v>40000</v>
      </c>
      <c r="G23" s="18">
        <f t="shared" si="1"/>
        <v>109.38070830571469</v>
      </c>
      <c r="H23" s="6"/>
      <c r="I23" s="6"/>
    </row>
    <row r="24" spans="1:9" ht="15.75">
      <c r="A24" s="11">
        <v>4</v>
      </c>
      <c r="B24" s="56" t="s">
        <v>14</v>
      </c>
      <c r="C24" s="56"/>
      <c r="D24" s="13">
        <v>1400000</v>
      </c>
      <c r="E24" s="13">
        <f>732664.04/8*12</f>
        <v>1098996.06</v>
      </c>
      <c r="F24" s="13">
        <v>1100000</v>
      </c>
      <c r="G24" s="18">
        <f t="shared" si="1"/>
        <v>100.09135064597045</v>
      </c>
      <c r="H24" s="6"/>
      <c r="I24" s="6"/>
    </row>
    <row r="25" spans="1:9" ht="15.75">
      <c r="A25" s="11">
        <v>5</v>
      </c>
      <c r="B25" s="56" t="s">
        <v>15</v>
      </c>
      <c r="C25" s="56"/>
      <c r="D25" s="13">
        <v>300000</v>
      </c>
      <c r="E25" s="13">
        <f>186141.27/8*12</f>
        <v>279211.90499999997</v>
      </c>
      <c r="F25" s="13">
        <v>300000</v>
      </c>
      <c r="G25" s="18">
        <f t="shared" si="1"/>
        <v>107.44527530085082</v>
      </c>
      <c r="H25" s="6"/>
      <c r="I25" s="6"/>
    </row>
    <row r="26" spans="1:9" ht="15.75">
      <c r="A26" s="11">
        <v>6</v>
      </c>
      <c r="B26" s="56" t="s">
        <v>16</v>
      </c>
      <c r="C26" s="56"/>
      <c r="D26" s="13">
        <v>150000</v>
      </c>
      <c r="E26" s="13">
        <f>90000/8*12</f>
        <v>135000</v>
      </c>
      <c r="F26" s="13">
        <v>140000</v>
      </c>
      <c r="G26" s="18">
        <f t="shared" si="1"/>
        <v>103.7037037037037</v>
      </c>
      <c r="H26" s="6"/>
      <c r="I26" s="6"/>
    </row>
    <row r="27" spans="1:9" ht="15.75">
      <c r="A27" s="11">
        <v>7</v>
      </c>
      <c r="B27" s="56" t="s">
        <v>17</v>
      </c>
      <c r="C27" s="56"/>
      <c r="D27" s="13">
        <v>80000</v>
      </c>
      <c r="E27" s="13">
        <f>87000/8*12</f>
        <v>130500</v>
      </c>
      <c r="F27" s="13">
        <v>130000</v>
      </c>
      <c r="G27" s="18">
        <f t="shared" si="1"/>
        <v>99.61685823754789</v>
      </c>
      <c r="H27" s="6"/>
      <c r="I27" s="6"/>
    </row>
    <row r="28" spans="1:9" ht="15.75">
      <c r="A28" s="11">
        <v>8</v>
      </c>
      <c r="B28" s="56" t="s">
        <v>18</v>
      </c>
      <c r="C28" s="56"/>
      <c r="D28" s="13">
        <v>300000</v>
      </c>
      <c r="E28" s="13">
        <f>85000/8*12</f>
        <v>127500</v>
      </c>
      <c r="F28" s="13">
        <v>130000</v>
      </c>
      <c r="G28" s="18">
        <f t="shared" si="1"/>
        <v>101.96078431372548</v>
      </c>
      <c r="H28" s="6"/>
      <c r="I28" s="6"/>
    </row>
    <row r="29" spans="1:9" ht="15.75">
      <c r="A29" s="11">
        <v>9</v>
      </c>
      <c r="B29" s="56" t="s">
        <v>19</v>
      </c>
      <c r="C29" s="56"/>
      <c r="D29" s="13">
        <v>450000</v>
      </c>
      <c r="E29" s="13">
        <f>187000/8*12</f>
        <v>280500</v>
      </c>
      <c r="F29" s="13">
        <v>300000</v>
      </c>
      <c r="G29" s="18">
        <f t="shared" si="1"/>
        <v>106.95187165775401</v>
      </c>
      <c r="H29" s="6"/>
      <c r="I29" s="6"/>
    </row>
    <row r="30" spans="1:9" ht="15.75">
      <c r="A30" s="11">
        <v>10</v>
      </c>
      <c r="B30" s="56" t="s">
        <v>20</v>
      </c>
      <c r="C30" s="56"/>
      <c r="D30" s="13">
        <v>50000</v>
      </c>
      <c r="E30" s="13">
        <v>50000</v>
      </c>
      <c r="F30" s="13">
        <v>50000</v>
      </c>
      <c r="G30" s="18">
        <f t="shared" si="1"/>
        <v>100</v>
      </c>
      <c r="H30" s="6"/>
      <c r="I30" s="6"/>
    </row>
    <row r="31" spans="1:9" ht="15.75">
      <c r="A31" s="11">
        <v>11</v>
      </c>
      <c r="B31" s="56" t="s">
        <v>21</v>
      </c>
      <c r="C31" s="56"/>
      <c r="D31" s="13">
        <v>55000</v>
      </c>
      <c r="E31" s="13">
        <f>33200/8*12</f>
        <v>49800</v>
      </c>
      <c r="F31" s="13">
        <v>50000</v>
      </c>
      <c r="G31" s="18">
        <f t="shared" si="1"/>
        <v>100.40160642570282</v>
      </c>
      <c r="H31" s="6"/>
      <c r="I31" s="6"/>
    </row>
    <row r="32" spans="1:9" ht="15.75">
      <c r="A32" s="11">
        <v>12</v>
      </c>
      <c r="B32" s="56" t="s">
        <v>22</v>
      </c>
      <c r="C32" s="56"/>
      <c r="D32" s="13">
        <v>950000</v>
      </c>
      <c r="E32" s="13">
        <f>535000/8*12</f>
        <v>802500</v>
      </c>
      <c r="F32" s="13">
        <v>800000</v>
      </c>
      <c r="G32" s="18">
        <f t="shared" si="1"/>
        <v>99.68847352024922</v>
      </c>
      <c r="H32" s="6"/>
      <c r="I32" s="6"/>
    </row>
    <row r="33" spans="1:9" ht="15.75">
      <c r="A33" s="11">
        <v>13</v>
      </c>
      <c r="B33" s="56" t="s">
        <v>37</v>
      </c>
      <c r="C33" s="56"/>
      <c r="D33" s="13">
        <v>320000</v>
      </c>
      <c r="E33" s="13">
        <f>231000/8*12</f>
        <v>346500</v>
      </c>
      <c r="F33" s="13">
        <v>330000</v>
      </c>
      <c r="G33" s="18">
        <f t="shared" si="1"/>
        <v>95.23809523809523</v>
      </c>
      <c r="H33" s="6"/>
      <c r="I33" s="6"/>
    </row>
    <row r="34" spans="1:9" ht="15.75">
      <c r="A34" s="11">
        <v>14</v>
      </c>
      <c r="B34" s="56" t="s">
        <v>23</v>
      </c>
      <c r="C34" s="56"/>
      <c r="D34" s="13">
        <v>2150000</v>
      </c>
      <c r="E34" s="13">
        <f>1215000/8*12</f>
        <v>1822500</v>
      </c>
      <c r="F34" s="13">
        <v>1850000</v>
      </c>
      <c r="G34" s="18">
        <f t="shared" si="1"/>
        <v>101.50891632373114</v>
      </c>
      <c r="H34" s="6"/>
      <c r="I34" s="6"/>
    </row>
    <row r="35" spans="1:9" ht="15.75">
      <c r="A35" s="45"/>
      <c r="B35" s="53" t="s">
        <v>24</v>
      </c>
      <c r="C35" s="53"/>
      <c r="D35" s="21">
        <f>SUM(D21:D34)</f>
        <v>10415000</v>
      </c>
      <c r="E35" s="21">
        <f>SUM(E21:E34)</f>
        <v>9941080.190000001</v>
      </c>
      <c r="F35" s="21">
        <f>SUM(F21:F34)</f>
        <v>10035000</v>
      </c>
      <c r="G35" s="46">
        <f t="shared" si="1"/>
        <v>100.94476463528052</v>
      </c>
      <c r="H35" s="6"/>
      <c r="I35" s="6"/>
    </row>
    <row r="36" spans="1:9" ht="15.75">
      <c r="A36" s="11">
        <v>15</v>
      </c>
      <c r="B36" s="56" t="s">
        <v>25</v>
      </c>
      <c r="C36" s="56"/>
      <c r="D36" s="13">
        <v>17890000</v>
      </c>
      <c r="E36" s="13">
        <f>16034932.87/8*12</f>
        <v>24052399.305</v>
      </c>
      <c r="F36" s="13">
        <v>24200000</v>
      </c>
      <c r="G36" s="18">
        <f t="shared" si="1"/>
        <v>100.61366308254046</v>
      </c>
      <c r="H36" s="6"/>
      <c r="I36" s="6"/>
    </row>
    <row r="37" spans="1:9" ht="15.75">
      <c r="A37" s="11">
        <v>16</v>
      </c>
      <c r="B37" s="56" t="s">
        <v>105</v>
      </c>
      <c r="C37" s="56"/>
      <c r="D37" s="13">
        <v>340000</v>
      </c>
      <c r="E37" s="13">
        <v>510000</v>
      </c>
      <c r="F37" s="13">
        <v>540000</v>
      </c>
      <c r="G37" s="18">
        <f t="shared" si="1"/>
        <v>105.88235294117648</v>
      </c>
      <c r="H37" s="6"/>
      <c r="I37" s="6"/>
    </row>
    <row r="38" spans="1:9" ht="15.75">
      <c r="A38" s="11">
        <v>17</v>
      </c>
      <c r="B38" s="56" t="s">
        <v>26</v>
      </c>
      <c r="C38" s="56"/>
      <c r="D38" s="13">
        <v>2920000</v>
      </c>
      <c r="E38" s="13">
        <f>2562809.52/8*12</f>
        <v>3844214.2800000003</v>
      </c>
      <c r="F38" s="13">
        <v>3900000</v>
      </c>
      <c r="G38" s="18">
        <f t="shared" si="1"/>
        <v>101.45116052167621</v>
      </c>
      <c r="H38" s="6"/>
      <c r="I38" s="6"/>
    </row>
    <row r="39" spans="1:9" ht="15.75">
      <c r="A39" s="11">
        <v>18</v>
      </c>
      <c r="B39" s="56" t="s">
        <v>27</v>
      </c>
      <c r="C39" s="56"/>
      <c r="D39" s="13">
        <v>750000</v>
      </c>
      <c r="E39" s="13">
        <f>655000/8*12</f>
        <v>982500</v>
      </c>
      <c r="F39" s="13">
        <v>950000</v>
      </c>
      <c r="G39" s="18">
        <f t="shared" si="1"/>
        <v>96.69211195928753</v>
      </c>
      <c r="H39" s="6"/>
      <c r="I39" s="6"/>
    </row>
    <row r="40" spans="1:9" ht="15.75">
      <c r="A40" s="11">
        <v>19</v>
      </c>
      <c r="B40" s="56" t="s">
        <v>106</v>
      </c>
      <c r="C40" s="56"/>
      <c r="D40" s="13">
        <v>175000</v>
      </c>
      <c r="E40" s="13">
        <f>100000/8*12</f>
        <v>150000</v>
      </c>
      <c r="F40" s="13">
        <v>150000</v>
      </c>
      <c r="G40" s="18">
        <f t="shared" si="1"/>
        <v>100</v>
      </c>
      <c r="H40" s="6"/>
      <c r="I40" s="6"/>
    </row>
    <row r="41" spans="1:9" ht="15.75">
      <c r="A41" s="45"/>
      <c r="B41" s="53" t="s">
        <v>38</v>
      </c>
      <c r="C41" s="53"/>
      <c r="D41" s="21">
        <f>SUM(D36:D40)</f>
        <v>22075000</v>
      </c>
      <c r="E41" s="21">
        <f>SUM(E36:E40)</f>
        <v>29539113.585</v>
      </c>
      <c r="F41" s="21">
        <f>SUM(F36:F40)</f>
        <v>29740000</v>
      </c>
      <c r="G41" s="46">
        <f t="shared" si="1"/>
        <v>100.68006920526555</v>
      </c>
      <c r="H41" s="6"/>
      <c r="I41" s="6"/>
    </row>
    <row r="42" spans="1:9" ht="15.75">
      <c r="A42" s="11">
        <v>20</v>
      </c>
      <c r="B42" s="56" t="s">
        <v>28</v>
      </c>
      <c r="C42" s="56"/>
      <c r="D42" s="13">
        <v>80000</v>
      </c>
      <c r="E42" s="13">
        <f>90000/8*12</f>
        <v>135000</v>
      </c>
      <c r="F42" s="13">
        <v>135000</v>
      </c>
      <c r="G42" s="18">
        <f t="shared" si="1"/>
        <v>100</v>
      </c>
      <c r="H42" s="6"/>
      <c r="I42" s="6"/>
    </row>
    <row r="43" spans="1:9" ht="15.75">
      <c r="A43" s="11">
        <v>21</v>
      </c>
      <c r="B43" s="56" t="s">
        <v>29</v>
      </c>
      <c r="C43" s="56"/>
      <c r="D43" s="13">
        <v>10000000</v>
      </c>
      <c r="E43" s="13">
        <v>6100000</v>
      </c>
      <c r="F43" s="13">
        <v>7100000</v>
      </c>
      <c r="G43" s="18">
        <f t="shared" si="1"/>
        <v>116.39344262295081</v>
      </c>
      <c r="H43" s="6"/>
      <c r="I43" s="6"/>
    </row>
    <row r="44" spans="1:9" ht="15.75">
      <c r="A44" s="11">
        <v>22</v>
      </c>
      <c r="B44" s="56" t="s">
        <v>30</v>
      </c>
      <c r="C44" s="56"/>
      <c r="D44" s="13">
        <v>170000</v>
      </c>
      <c r="E44" s="13">
        <v>170000</v>
      </c>
      <c r="F44" s="13">
        <v>170000</v>
      </c>
      <c r="G44" s="18">
        <f t="shared" si="1"/>
        <v>100</v>
      </c>
      <c r="H44" s="6"/>
      <c r="I44" s="6"/>
    </row>
    <row r="45" spans="1:9" ht="15.75">
      <c r="A45" s="11">
        <v>23</v>
      </c>
      <c r="B45" s="56" t="s">
        <v>31</v>
      </c>
      <c r="C45" s="56"/>
      <c r="D45" s="13">
        <v>0</v>
      </c>
      <c r="E45" s="13">
        <f>90000/8*12</f>
        <v>135000</v>
      </c>
      <c r="F45" s="13">
        <v>140000</v>
      </c>
      <c r="G45" s="18">
        <v>0</v>
      </c>
      <c r="H45" s="6"/>
      <c r="I45" s="6"/>
    </row>
    <row r="46" spans="1:9" ht="15.75">
      <c r="A46" s="11">
        <v>24</v>
      </c>
      <c r="B46" s="56" t="s">
        <v>32</v>
      </c>
      <c r="C46" s="56"/>
      <c r="D46" s="13">
        <v>0</v>
      </c>
      <c r="E46" s="13">
        <v>0</v>
      </c>
      <c r="F46" s="13">
        <v>0</v>
      </c>
      <c r="G46" s="18">
        <v>0</v>
      </c>
      <c r="H46" s="6"/>
      <c r="I46" s="6"/>
    </row>
    <row r="47" spans="1:9" ht="15.75">
      <c r="A47" s="45"/>
      <c r="B47" s="53" t="s">
        <v>33</v>
      </c>
      <c r="C47" s="53"/>
      <c r="D47" s="21">
        <f>D35+D41+D42+D43+D44</f>
        <v>42740000</v>
      </c>
      <c r="E47" s="21">
        <f>E35+E41+E43+E42+E44+E45</f>
        <v>46020193.775000006</v>
      </c>
      <c r="F47" s="21">
        <f>F35+F41+F42+F43+F44+F45</f>
        <v>47320000</v>
      </c>
      <c r="G47" s="46">
        <f t="shared" si="1"/>
        <v>102.82442579741178</v>
      </c>
      <c r="H47" s="6"/>
      <c r="I47" s="6"/>
    </row>
    <row r="48" spans="5:6" ht="15.75">
      <c r="E48" s="1"/>
      <c r="F48" s="1"/>
    </row>
    <row r="49" ht="15.75">
      <c r="A49" s="6" t="s">
        <v>113</v>
      </c>
    </row>
    <row r="50" ht="15.75">
      <c r="A50" s="6" t="s">
        <v>114</v>
      </c>
    </row>
    <row r="51" ht="15.75">
      <c r="A51" s="49"/>
    </row>
    <row r="52" ht="15.75">
      <c r="A52" s="49"/>
    </row>
    <row r="53" ht="15.75">
      <c r="A53" s="49"/>
    </row>
    <row r="54" ht="15.75">
      <c r="A54" s="49"/>
    </row>
    <row r="55" ht="15.75">
      <c r="A55" s="49"/>
    </row>
    <row r="56" ht="15.75">
      <c r="A56" s="49"/>
    </row>
    <row r="57" ht="15.75">
      <c r="A57" s="49"/>
    </row>
    <row r="58" ht="15.75">
      <c r="A58" s="49"/>
    </row>
    <row r="59" ht="15.75">
      <c r="A59" s="49"/>
    </row>
    <row r="61" spans="1:7" ht="15.75">
      <c r="A61" s="3" t="s">
        <v>41</v>
      </c>
      <c r="B61" s="63" t="s">
        <v>92</v>
      </c>
      <c r="C61" s="63"/>
      <c r="D61" s="64" t="s">
        <v>42</v>
      </c>
      <c r="E61" s="64"/>
      <c r="F61" s="64"/>
      <c r="G61" s="64"/>
    </row>
    <row r="62" spans="1:7" ht="15.75">
      <c r="A62" s="3" t="s">
        <v>93</v>
      </c>
      <c r="B62" s="6"/>
      <c r="C62" s="6"/>
      <c r="D62" s="65" t="s">
        <v>43</v>
      </c>
      <c r="E62" s="65"/>
      <c r="F62" s="65"/>
      <c r="G62" s="65"/>
    </row>
    <row r="63" spans="2:7" ht="15.75">
      <c r="B63" s="6"/>
      <c r="C63" s="63" t="s">
        <v>107</v>
      </c>
      <c r="D63" s="63"/>
      <c r="E63" s="63"/>
      <c r="F63" s="63"/>
      <c r="G63" s="63"/>
    </row>
  </sheetData>
  <sheetProtection/>
  <mergeCells count="44">
    <mergeCell ref="B61:C61"/>
    <mergeCell ref="D61:G61"/>
    <mergeCell ref="D62:G62"/>
    <mergeCell ref="C63:G63"/>
    <mergeCell ref="B44:C44"/>
    <mergeCell ref="B45:C45"/>
    <mergeCell ref="B46:C46"/>
    <mergeCell ref="B47:C47"/>
    <mergeCell ref="A6:G6"/>
    <mergeCell ref="A20:G20"/>
    <mergeCell ref="B38:C38"/>
    <mergeCell ref="B39:C39"/>
    <mergeCell ref="B40:C40"/>
    <mergeCell ref="B41:C41"/>
    <mergeCell ref="B26:C26"/>
    <mergeCell ref="B27:C27"/>
    <mergeCell ref="B28:C28"/>
    <mergeCell ref="B29:C29"/>
    <mergeCell ref="B42:C42"/>
    <mergeCell ref="B43:C43"/>
    <mergeCell ref="B32:C32"/>
    <mergeCell ref="B33:C33"/>
    <mergeCell ref="B34:C34"/>
    <mergeCell ref="B35:C35"/>
    <mergeCell ref="B36:C36"/>
    <mergeCell ref="B37:C37"/>
    <mergeCell ref="B18:C18"/>
    <mergeCell ref="B30:C30"/>
    <mergeCell ref="B31:C31"/>
    <mergeCell ref="B21:C21"/>
    <mergeCell ref="B22:C22"/>
    <mergeCell ref="B23:C23"/>
    <mergeCell ref="B24:C24"/>
    <mergeCell ref="B25:C25"/>
    <mergeCell ref="A3:G3"/>
    <mergeCell ref="B19:C19"/>
    <mergeCell ref="B4:C4"/>
    <mergeCell ref="B5:C5"/>
    <mergeCell ref="B7:C7"/>
    <mergeCell ref="B13:C13"/>
    <mergeCell ref="B14:C14"/>
    <mergeCell ref="B15:C15"/>
    <mergeCell ref="B16:C16"/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54"/>
  <sheetViews>
    <sheetView tabSelected="1" zoomScalePageLayoutView="0" workbookViewId="0" topLeftCell="A1">
      <selection activeCell="G22" sqref="G22"/>
    </sheetView>
  </sheetViews>
  <sheetFormatPr defaultColWidth="9.00390625" defaultRowHeight="15.75"/>
  <cols>
    <col min="2" max="2" width="31.375" style="0" customWidth="1"/>
    <col min="3" max="3" width="10.375" style="0" customWidth="1"/>
    <col min="4" max="4" width="11.625" style="0" customWidth="1"/>
    <col min="5" max="5" width="11.50390625" style="1" customWidth="1"/>
  </cols>
  <sheetData>
    <row r="1" spans="1:5" ht="15.75">
      <c r="A1" s="4" t="s">
        <v>61</v>
      </c>
      <c r="B1" s="4"/>
      <c r="C1" s="4"/>
      <c r="D1" s="4" t="s">
        <v>119</v>
      </c>
      <c r="E1" s="5"/>
    </row>
    <row r="2" spans="1:5" ht="15.75">
      <c r="A2" s="4" t="s">
        <v>62</v>
      </c>
      <c r="B2" s="4"/>
      <c r="C2" s="4"/>
      <c r="D2" s="4"/>
      <c r="E2" s="5"/>
    </row>
    <row r="3" spans="1:5" ht="15.75">
      <c r="A3" s="68" t="s">
        <v>116</v>
      </c>
      <c r="B3" s="68"/>
      <c r="C3" s="68"/>
      <c r="D3" s="68"/>
      <c r="E3" s="68"/>
    </row>
    <row r="4" spans="1:5" ht="15.75">
      <c r="A4" s="22" t="s">
        <v>63</v>
      </c>
      <c r="B4" s="22" t="s">
        <v>64</v>
      </c>
      <c r="C4" s="23" t="s">
        <v>102</v>
      </c>
      <c r="D4" s="24" t="s">
        <v>108</v>
      </c>
      <c r="E4" s="25" t="s">
        <v>115</v>
      </c>
    </row>
    <row r="5" spans="1:5" ht="15.75">
      <c r="A5" s="26">
        <v>0</v>
      </c>
      <c r="B5" s="26">
        <v>1</v>
      </c>
      <c r="C5" s="27">
        <v>2</v>
      </c>
      <c r="D5" s="28">
        <v>3</v>
      </c>
      <c r="E5" s="29">
        <v>4</v>
      </c>
    </row>
    <row r="6" spans="1:5" ht="14.25" customHeight="1">
      <c r="A6" s="69" t="s">
        <v>65</v>
      </c>
      <c r="B6" s="69"/>
      <c r="C6" s="69"/>
      <c r="D6" s="69"/>
      <c r="E6" s="69"/>
    </row>
    <row r="7" spans="1:5" ht="15.75">
      <c r="A7" s="30" t="s">
        <v>44</v>
      </c>
      <c r="B7" s="31" t="s">
        <v>35</v>
      </c>
      <c r="C7" s="32"/>
      <c r="D7" s="32"/>
      <c r="E7" s="33"/>
    </row>
    <row r="8" spans="1:5" ht="15.75">
      <c r="A8" s="26"/>
      <c r="B8" s="34" t="s">
        <v>96</v>
      </c>
      <c r="C8" s="35">
        <v>29800000</v>
      </c>
      <c r="D8" s="35">
        <v>31000000</v>
      </c>
      <c r="E8" s="33">
        <v>32000000</v>
      </c>
    </row>
    <row r="9" spans="1:5" ht="15.75">
      <c r="A9" s="26"/>
      <c r="B9" s="34" t="s">
        <v>97</v>
      </c>
      <c r="C9" s="35">
        <v>2400000</v>
      </c>
      <c r="D9" s="35">
        <v>2500000</v>
      </c>
      <c r="E9" s="33">
        <v>2600000</v>
      </c>
    </row>
    <row r="10" spans="1:5" ht="15" customHeight="1">
      <c r="A10" s="26"/>
      <c r="B10" s="34" t="s">
        <v>98</v>
      </c>
      <c r="C10" s="35">
        <v>0</v>
      </c>
      <c r="D10" s="35">
        <v>0</v>
      </c>
      <c r="E10" s="33">
        <v>0</v>
      </c>
    </row>
    <row r="11" spans="1:5" ht="14.25" customHeight="1">
      <c r="A11" s="26"/>
      <c r="B11" s="34" t="s">
        <v>99</v>
      </c>
      <c r="C11" s="35">
        <v>600000</v>
      </c>
      <c r="D11" s="35">
        <v>600000</v>
      </c>
      <c r="E11" s="33">
        <v>700000</v>
      </c>
    </row>
    <row r="12" spans="1:5" ht="13.5" customHeight="1">
      <c r="A12" s="26"/>
      <c r="B12" s="34" t="s">
        <v>100</v>
      </c>
      <c r="C12" s="35">
        <v>0</v>
      </c>
      <c r="D12" s="35">
        <v>0</v>
      </c>
      <c r="E12" s="33">
        <v>0</v>
      </c>
    </row>
    <row r="13" spans="1:5" ht="15.75">
      <c r="A13" s="26" t="s">
        <v>45</v>
      </c>
      <c r="B13" s="34" t="s">
        <v>66</v>
      </c>
      <c r="C13" s="35">
        <v>20000</v>
      </c>
      <c r="D13" s="35">
        <v>30000</v>
      </c>
      <c r="E13" s="33">
        <v>50000</v>
      </c>
    </row>
    <row r="14" spans="1:5" ht="15.75">
      <c r="A14" s="26" t="s">
        <v>46</v>
      </c>
      <c r="B14" s="34" t="s">
        <v>67</v>
      </c>
      <c r="C14" s="35">
        <v>12900000</v>
      </c>
      <c r="D14" s="35">
        <v>13000000</v>
      </c>
      <c r="E14" s="33">
        <v>14000000</v>
      </c>
    </row>
    <row r="15" spans="1:5" ht="15.75">
      <c r="A15" s="26" t="s">
        <v>47</v>
      </c>
      <c r="B15" s="34" t="s">
        <v>6</v>
      </c>
      <c r="C15" s="35">
        <v>600000</v>
      </c>
      <c r="D15" s="35">
        <v>650000</v>
      </c>
      <c r="E15" s="33">
        <v>700000</v>
      </c>
    </row>
    <row r="16" spans="1:5" ht="15.75">
      <c r="A16" s="26" t="s">
        <v>48</v>
      </c>
      <c r="B16" s="34" t="s">
        <v>7</v>
      </c>
      <c r="C16" s="35">
        <v>300000</v>
      </c>
      <c r="D16" s="35">
        <v>350000</v>
      </c>
      <c r="E16" s="33">
        <v>400000</v>
      </c>
    </row>
    <row r="17" spans="1:5" ht="15.75">
      <c r="A17" s="26" t="s">
        <v>49</v>
      </c>
      <c r="B17" s="34" t="s">
        <v>68</v>
      </c>
      <c r="C17" s="35">
        <v>700000</v>
      </c>
      <c r="D17" s="35">
        <v>900000</v>
      </c>
      <c r="E17" s="33">
        <v>980000</v>
      </c>
    </row>
    <row r="18" spans="1:5" ht="15.75">
      <c r="A18" s="26" t="s">
        <v>50</v>
      </c>
      <c r="B18" s="34" t="s">
        <v>9</v>
      </c>
      <c r="C18" s="35">
        <v>0</v>
      </c>
      <c r="D18" s="35">
        <v>0</v>
      </c>
      <c r="E18" s="33">
        <v>0</v>
      </c>
    </row>
    <row r="19" spans="1:8" ht="15.75">
      <c r="A19" s="66" t="s">
        <v>69</v>
      </c>
      <c r="B19" s="66"/>
      <c r="C19" s="36">
        <f>SUM(C8:C18)</f>
        <v>47320000</v>
      </c>
      <c r="D19" s="36">
        <f>SUM(D8:D18)</f>
        <v>49030000</v>
      </c>
      <c r="E19" s="36">
        <f>SUM(E8:E18)</f>
        <v>51430000</v>
      </c>
      <c r="H19" s="1"/>
    </row>
    <row r="20" spans="1:5" ht="12" customHeight="1">
      <c r="A20" s="70" t="s">
        <v>70</v>
      </c>
      <c r="B20" s="70"/>
      <c r="C20" s="71"/>
      <c r="D20" s="70"/>
      <c r="E20" s="70"/>
    </row>
    <row r="21" spans="1:5" ht="15.75">
      <c r="A21" s="26" t="s">
        <v>44</v>
      </c>
      <c r="B21" s="37" t="s">
        <v>71</v>
      </c>
      <c r="C21" s="13">
        <v>2015000</v>
      </c>
      <c r="D21" s="38">
        <v>2020000</v>
      </c>
      <c r="E21" s="33">
        <v>2030000</v>
      </c>
    </row>
    <row r="22" spans="1:5" ht="15.75">
      <c r="A22" s="26" t="s">
        <v>45</v>
      </c>
      <c r="B22" s="37" t="s">
        <v>12</v>
      </c>
      <c r="C22" s="13">
        <v>2800000</v>
      </c>
      <c r="D22" s="38">
        <v>2900000</v>
      </c>
      <c r="E22" s="33">
        <v>3000000</v>
      </c>
    </row>
    <row r="23" spans="1:5" ht="15.75">
      <c r="A23" s="26" t="s">
        <v>46</v>
      </c>
      <c r="B23" s="37" t="s">
        <v>72</v>
      </c>
      <c r="C23" s="13">
        <v>40000</v>
      </c>
      <c r="D23" s="38">
        <v>50000</v>
      </c>
      <c r="E23" s="33">
        <v>70000</v>
      </c>
    </row>
    <row r="24" spans="1:5" ht="15.75">
      <c r="A24" s="26" t="s">
        <v>47</v>
      </c>
      <c r="B24" s="37" t="s">
        <v>14</v>
      </c>
      <c r="C24" s="13">
        <v>1100000</v>
      </c>
      <c r="D24" s="38">
        <v>1200000</v>
      </c>
      <c r="E24" s="33">
        <v>1400000</v>
      </c>
    </row>
    <row r="25" spans="1:5" ht="15.75">
      <c r="A25" s="26" t="s">
        <v>48</v>
      </c>
      <c r="B25" s="37" t="s">
        <v>15</v>
      </c>
      <c r="C25" s="13">
        <v>300000</v>
      </c>
      <c r="D25" s="38">
        <v>320000</v>
      </c>
      <c r="E25" s="33">
        <v>350000</v>
      </c>
    </row>
    <row r="26" spans="1:5" ht="15.75">
      <c r="A26" s="26" t="s">
        <v>49</v>
      </c>
      <c r="B26" s="37" t="s">
        <v>16</v>
      </c>
      <c r="C26" s="13">
        <v>140000</v>
      </c>
      <c r="D26" s="38">
        <v>170000</v>
      </c>
      <c r="E26" s="33">
        <v>200000</v>
      </c>
    </row>
    <row r="27" spans="1:5" ht="15.75">
      <c r="A27" s="26" t="s">
        <v>50</v>
      </c>
      <c r="B27" s="37" t="s">
        <v>17</v>
      </c>
      <c r="C27" s="13">
        <v>130000</v>
      </c>
      <c r="D27" s="38">
        <v>140000</v>
      </c>
      <c r="E27" s="33">
        <v>150000</v>
      </c>
    </row>
    <row r="28" spans="1:5" ht="15.75">
      <c r="A28" s="26" t="s">
        <v>51</v>
      </c>
      <c r="B28" s="37" t="s">
        <v>73</v>
      </c>
      <c r="C28" s="13">
        <v>130000</v>
      </c>
      <c r="D28" s="38">
        <v>140000</v>
      </c>
      <c r="E28" s="33">
        <v>200000</v>
      </c>
    </row>
    <row r="29" spans="1:5" ht="15.75">
      <c r="A29" s="26" t="s">
        <v>52</v>
      </c>
      <c r="B29" s="37" t="s">
        <v>19</v>
      </c>
      <c r="C29" s="13">
        <v>300000</v>
      </c>
      <c r="D29" s="38">
        <v>350000</v>
      </c>
      <c r="E29" s="33">
        <v>380000</v>
      </c>
    </row>
    <row r="30" spans="1:5" ht="15.75">
      <c r="A30" s="26" t="s">
        <v>53</v>
      </c>
      <c r="B30" s="37" t="s">
        <v>20</v>
      </c>
      <c r="C30" s="13">
        <v>50000</v>
      </c>
      <c r="D30" s="38">
        <v>60000</v>
      </c>
      <c r="E30" s="33">
        <v>80000</v>
      </c>
    </row>
    <row r="31" spans="1:5" ht="15.75">
      <c r="A31" s="26" t="s">
        <v>54</v>
      </c>
      <c r="B31" s="37" t="s">
        <v>21</v>
      </c>
      <c r="C31" s="13">
        <v>50000</v>
      </c>
      <c r="D31" s="38">
        <v>70000</v>
      </c>
      <c r="E31" s="33">
        <v>80000</v>
      </c>
    </row>
    <row r="32" spans="1:5" ht="15.75">
      <c r="A32" s="26" t="s">
        <v>74</v>
      </c>
      <c r="B32" s="37" t="s">
        <v>22</v>
      </c>
      <c r="C32" s="13">
        <v>800000</v>
      </c>
      <c r="D32" s="38">
        <v>1000000</v>
      </c>
      <c r="E32" s="33">
        <v>1200000</v>
      </c>
    </row>
    <row r="33" spans="1:5" ht="15.75">
      <c r="A33" s="26" t="s">
        <v>55</v>
      </c>
      <c r="B33" s="37" t="s">
        <v>75</v>
      </c>
      <c r="C33" s="13">
        <v>330000</v>
      </c>
      <c r="D33" s="38">
        <v>400000</v>
      </c>
      <c r="E33" s="33">
        <v>400000</v>
      </c>
    </row>
    <row r="34" spans="1:5" ht="15.75">
      <c r="A34" s="26" t="s">
        <v>56</v>
      </c>
      <c r="B34" s="37" t="s">
        <v>23</v>
      </c>
      <c r="C34" s="13">
        <v>1850000</v>
      </c>
      <c r="D34" s="38">
        <v>2200000</v>
      </c>
      <c r="E34" s="33">
        <v>2300000</v>
      </c>
    </row>
    <row r="35" spans="1:5" ht="15.75">
      <c r="A35" s="66" t="s">
        <v>76</v>
      </c>
      <c r="B35" s="67"/>
      <c r="C35" s="21">
        <f>SUM(C21:C34)</f>
        <v>10035000</v>
      </c>
      <c r="D35" s="39">
        <f>SUM(D21:D34)</f>
        <v>11020000</v>
      </c>
      <c r="E35" s="36">
        <f>SUM(E21:E34)</f>
        <v>11840000</v>
      </c>
    </row>
    <row r="36" spans="1:5" ht="15.75">
      <c r="A36" s="26" t="s">
        <v>77</v>
      </c>
      <c r="B36" s="37" t="s">
        <v>25</v>
      </c>
      <c r="C36" s="13">
        <v>24200000</v>
      </c>
      <c r="D36" s="38">
        <v>25000000</v>
      </c>
      <c r="E36" s="33">
        <v>26000000</v>
      </c>
    </row>
    <row r="37" spans="1:5" ht="15.75">
      <c r="A37" s="26" t="s">
        <v>78</v>
      </c>
      <c r="B37" s="37" t="s">
        <v>57</v>
      </c>
      <c r="C37" s="13">
        <v>540000</v>
      </c>
      <c r="D37" s="38">
        <v>600000</v>
      </c>
      <c r="E37" s="33">
        <v>700000</v>
      </c>
    </row>
    <row r="38" spans="1:5" ht="15.75">
      <c r="A38" s="26" t="s">
        <v>79</v>
      </c>
      <c r="B38" s="37" t="s">
        <v>26</v>
      </c>
      <c r="C38" s="13">
        <v>3900000</v>
      </c>
      <c r="D38" s="38">
        <v>4000000</v>
      </c>
      <c r="E38" s="33">
        <v>4100000</v>
      </c>
    </row>
    <row r="39" spans="1:5" ht="15.75">
      <c r="A39" s="26" t="s">
        <v>80</v>
      </c>
      <c r="B39" s="37" t="s">
        <v>81</v>
      </c>
      <c r="C39" s="13">
        <v>950000</v>
      </c>
      <c r="D39" s="38">
        <v>970000</v>
      </c>
      <c r="E39" s="33">
        <v>880000</v>
      </c>
    </row>
    <row r="40" spans="1:5" ht="15.75">
      <c r="A40" s="26" t="s">
        <v>82</v>
      </c>
      <c r="B40" s="37" t="s">
        <v>58</v>
      </c>
      <c r="C40" s="13">
        <v>150000</v>
      </c>
      <c r="D40" s="38">
        <v>200000</v>
      </c>
      <c r="E40" s="33">
        <v>130000</v>
      </c>
    </row>
    <row r="41" spans="1:5" ht="15.75">
      <c r="A41" s="66" t="s">
        <v>83</v>
      </c>
      <c r="B41" s="67"/>
      <c r="C41" s="21">
        <f>SUM(C36:C40)</f>
        <v>29740000</v>
      </c>
      <c r="D41" s="39">
        <f>SUM(D36:D40)</f>
        <v>30770000</v>
      </c>
      <c r="E41" s="36">
        <f>SUM(E36:E40)</f>
        <v>31810000</v>
      </c>
    </row>
    <row r="42" spans="1:5" ht="15.75">
      <c r="A42" s="26" t="s">
        <v>84</v>
      </c>
      <c r="B42" s="37" t="s">
        <v>28</v>
      </c>
      <c r="C42" s="13">
        <v>135000</v>
      </c>
      <c r="D42" s="40">
        <v>150000</v>
      </c>
      <c r="E42" s="33">
        <v>100000</v>
      </c>
    </row>
    <row r="43" spans="1:5" ht="15.75">
      <c r="A43" s="26" t="s">
        <v>85</v>
      </c>
      <c r="B43" s="37" t="s">
        <v>29</v>
      </c>
      <c r="C43" s="13">
        <v>7100000</v>
      </c>
      <c r="D43" s="40">
        <f>10170000-3600000+400000</f>
        <v>6970000</v>
      </c>
      <c r="E43" s="33">
        <f>10000000-2440000</f>
        <v>7560000</v>
      </c>
    </row>
    <row r="44" spans="1:5" ht="15.75">
      <c r="A44" s="26" t="s">
        <v>86</v>
      </c>
      <c r="B44" s="37" t="s">
        <v>87</v>
      </c>
      <c r="C44" s="13">
        <v>170000</v>
      </c>
      <c r="D44" s="40">
        <v>120000</v>
      </c>
      <c r="E44" s="33">
        <v>120000</v>
      </c>
    </row>
    <row r="45" spans="1:5" ht="15.75" customHeight="1">
      <c r="A45" s="26" t="s">
        <v>88</v>
      </c>
      <c r="B45" s="37" t="s">
        <v>89</v>
      </c>
      <c r="C45" s="13">
        <v>140000</v>
      </c>
      <c r="D45" s="40">
        <v>140000</v>
      </c>
      <c r="E45" s="41">
        <v>0</v>
      </c>
    </row>
    <row r="46" spans="1:5" ht="12.75" customHeight="1">
      <c r="A46" s="26" t="s">
        <v>90</v>
      </c>
      <c r="B46" s="42" t="s">
        <v>91</v>
      </c>
      <c r="C46" s="13">
        <v>0</v>
      </c>
      <c r="D46" s="40">
        <v>0</v>
      </c>
      <c r="E46" s="41">
        <v>0</v>
      </c>
    </row>
    <row r="47" spans="1:5" ht="15.75">
      <c r="A47" s="66" t="s">
        <v>33</v>
      </c>
      <c r="B47" s="67"/>
      <c r="C47" s="21">
        <f>C35+C41+C42+C43+C44+C45</f>
        <v>47320000</v>
      </c>
      <c r="D47" s="39">
        <f>D35+D41+D42+D43+D44</f>
        <v>49030000</v>
      </c>
      <c r="E47" s="36">
        <f>E35+E41+E42+E43+E44</f>
        <v>51430000</v>
      </c>
    </row>
    <row r="48" spans="1:5" ht="15.75">
      <c r="A48" s="50"/>
      <c r="B48" s="50"/>
      <c r="C48" s="51"/>
      <c r="D48" s="51"/>
      <c r="E48" s="51"/>
    </row>
    <row r="49" spans="1:5" ht="15.75">
      <c r="A49" s="50"/>
      <c r="B49" s="50"/>
      <c r="C49" s="50"/>
      <c r="D49" s="50"/>
      <c r="E49" s="50"/>
    </row>
    <row r="50" spans="1:5" ht="15.75">
      <c r="A50" s="6" t="s">
        <v>41</v>
      </c>
      <c r="B50" s="43" t="s">
        <v>94</v>
      </c>
      <c r="C50" s="63" t="s">
        <v>95</v>
      </c>
      <c r="D50" s="63"/>
      <c r="E50" s="63"/>
    </row>
    <row r="51" spans="1:5" ht="15.75">
      <c r="A51" s="6" t="s">
        <v>93</v>
      </c>
      <c r="B51" s="6"/>
      <c r="C51" s="63" t="s">
        <v>43</v>
      </c>
      <c r="D51" s="63"/>
      <c r="E51" s="63"/>
    </row>
    <row r="52" spans="1:5" ht="15.75">
      <c r="A52" s="44"/>
      <c r="B52" s="63" t="s">
        <v>103</v>
      </c>
      <c r="C52" s="63"/>
      <c r="D52" s="63"/>
      <c r="E52" s="63"/>
    </row>
    <row r="53" spans="1:5" ht="15.75">
      <c r="A53" s="4"/>
      <c r="B53" s="4"/>
      <c r="C53" s="4"/>
      <c r="D53" s="5"/>
      <c r="E53" s="5"/>
    </row>
    <row r="54" ht="15.75">
      <c r="D54" s="1"/>
    </row>
  </sheetData>
  <sheetProtection/>
  <mergeCells count="10">
    <mergeCell ref="C50:E50"/>
    <mergeCell ref="C51:E51"/>
    <mergeCell ref="A47:B47"/>
    <mergeCell ref="A3:E3"/>
    <mergeCell ref="B52:E52"/>
    <mergeCell ref="A6:E6"/>
    <mergeCell ref="A19:B19"/>
    <mergeCell ref="A20:E20"/>
    <mergeCell ref="A35:B35"/>
    <mergeCell ref="A41:B41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Valentina Mirtić</cp:lastModifiedBy>
  <cp:lastPrinted>2018-12-04T08:23:05Z</cp:lastPrinted>
  <dcterms:created xsi:type="dcterms:W3CDTF">2012-09-10T12:07:09Z</dcterms:created>
  <dcterms:modified xsi:type="dcterms:W3CDTF">2019-02-05T08:14:17Z</dcterms:modified>
  <cp:category/>
  <cp:version/>
  <cp:contentType/>
  <cp:contentStatus/>
</cp:coreProperties>
</file>